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铅锑合金投标书" sheetId="1" r:id="rId1"/>
    <sheet name="铅铋合金投标书" sheetId="2" r:id="rId2"/>
  </sheets>
  <calcPr calcId="144525"/>
</workbook>
</file>

<file path=xl/sharedStrings.xml><?xml version="1.0" encoding="utf-8"?>
<sst xmlns="http://schemas.openxmlformats.org/spreadsheetml/2006/main" count="140" uniqueCount="127">
  <si>
    <t>安阳奥特精科技有限公司</t>
  </si>
  <si>
    <t>副产品投标书</t>
  </si>
  <si>
    <t xml:space="preserve"> 铅锑合金：价格如下，并保证此价格有效：</t>
  </si>
  <si>
    <t>招标数量：约100吨</t>
  </si>
  <si>
    <t>产品  名称</t>
  </si>
  <si>
    <t>元素</t>
  </si>
  <si>
    <t>计价梯度</t>
  </si>
  <si>
    <t>投标参考单价</t>
  </si>
  <si>
    <t>永兴永和客户报价</t>
  </si>
  <si>
    <t>华星锑业</t>
  </si>
  <si>
    <t>郴州益通</t>
  </si>
  <si>
    <t>鑫之汇</t>
  </si>
  <si>
    <t>永兴永和</t>
  </si>
  <si>
    <t>杨光华</t>
  </si>
  <si>
    <t>客户报价</t>
  </si>
  <si>
    <t>是否缴纳投标保证金</t>
  </si>
  <si>
    <t xml:space="preserve">                        铅锑  合金</t>
  </si>
  <si>
    <t>锑(Sb)</t>
  </si>
  <si>
    <t>＜45%</t>
  </si>
  <si>
    <t>51.00%系数</t>
  </si>
  <si>
    <t>38/40</t>
  </si>
  <si>
    <t>45—49.99%</t>
  </si>
  <si>
    <t>52%系数</t>
  </si>
  <si>
    <t>39/41</t>
  </si>
  <si>
    <t xml:space="preserve">    50—54.99%</t>
  </si>
  <si>
    <t xml:space="preserve">53.20%系数 </t>
  </si>
  <si>
    <t>40/42</t>
  </si>
  <si>
    <t>55—59.99%</t>
  </si>
  <si>
    <t>54.00%系数</t>
  </si>
  <si>
    <t>41/43</t>
  </si>
  <si>
    <t>60—64.99%</t>
  </si>
  <si>
    <t xml:space="preserve">60.00%系数 </t>
  </si>
  <si>
    <t>42/44</t>
  </si>
  <si>
    <t>≥65%</t>
  </si>
  <si>
    <t xml:space="preserve">63.80%系数 </t>
  </si>
  <si>
    <t>43/45</t>
  </si>
  <si>
    <t>≥70</t>
  </si>
  <si>
    <t xml:space="preserve">68.50%系数 </t>
  </si>
  <si>
    <t>44/46</t>
  </si>
  <si>
    <t>银（Ag）</t>
  </si>
  <si>
    <t>＜9999克</t>
  </si>
  <si>
    <t>92.00%系数</t>
  </si>
  <si>
    <t xml:space="preserve">    10000—11999克</t>
  </si>
  <si>
    <t>94.80%系数</t>
  </si>
  <si>
    <t>12000—14999克</t>
  </si>
  <si>
    <t>96.80%系数</t>
  </si>
  <si>
    <t>15000—20000克</t>
  </si>
  <si>
    <t xml:space="preserve">97.60%系数 </t>
  </si>
  <si>
    <t>≥20000克</t>
  </si>
  <si>
    <t xml:space="preserve">98.80%系数 </t>
  </si>
  <si>
    <t>铅（Pb）</t>
  </si>
  <si>
    <t>＜24.99%</t>
  </si>
  <si>
    <t xml:space="preserve">76%系数 </t>
  </si>
  <si>
    <t xml:space="preserve">       25—30%</t>
  </si>
  <si>
    <t>78%系数</t>
  </si>
  <si>
    <t xml:space="preserve">      30%-40%</t>
  </si>
  <si>
    <t>82%系数</t>
  </si>
  <si>
    <t>81/80</t>
  </si>
  <si>
    <t>≥40%</t>
  </si>
  <si>
    <t xml:space="preserve"> 84.50%系数 </t>
  </si>
  <si>
    <t>82/81</t>
  </si>
  <si>
    <t>金（Au）</t>
  </si>
  <si>
    <t>＜10克</t>
  </si>
  <si>
    <t>93.50%系数</t>
  </si>
  <si>
    <t>94/91</t>
  </si>
  <si>
    <t>10—19.99克</t>
  </si>
  <si>
    <t xml:space="preserve"> 97.10%系数</t>
  </si>
  <si>
    <t>95/93</t>
  </si>
  <si>
    <t>20—29.99%</t>
  </si>
  <si>
    <t xml:space="preserve">97.30%系数 </t>
  </si>
  <si>
    <t>95.6/94</t>
  </si>
  <si>
    <t xml:space="preserve">       ≥30克      </t>
  </si>
  <si>
    <t>98.20%系数</t>
  </si>
  <si>
    <t>96.6/95</t>
  </si>
  <si>
    <t>铋（Bi）</t>
  </si>
  <si>
    <t>≥1%计55%系数</t>
  </si>
  <si>
    <t>不计价</t>
  </si>
  <si>
    <t>55/50</t>
  </si>
  <si>
    <t>＜1%不计价</t>
  </si>
  <si>
    <t>备注：1、含税价格13%增值税；</t>
  </si>
  <si>
    <t>2、自提价格 ；</t>
  </si>
  <si>
    <r>
      <rPr>
        <b/>
        <sz val="14"/>
        <color theme="1"/>
        <rFont val="黑体"/>
        <charset val="134"/>
      </rPr>
      <t>3、</t>
    </r>
    <r>
      <rPr>
        <b/>
        <sz val="14"/>
        <color theme="1"/>
        <rFont val="Arial"/>
        <charset val="134"/>
      </rPr>
      <t> </t>
    </r>
    <r>
      <rPr>
        <b/>
        <sz val="14"/>
        <color theme="1"/>
        <rFont val="黑体"/>
        <charset val="134"/>
      </rPr>
      <t>按系数报价 。</t>
    </r>
  </si>
  <si>
    <r>
      <rPr>
        <b/>
        <sz val="14"/>
        <color theme="1"/>
        <rFont val="黑体"/>
        <charset val="134"/>
      </rPr>
      <t>4、</t>
    </r>
    <r>
      <rPr>
        <b/>
        <sz val="14"/>
        <color theme="1"/>
        <rFont val="Arial"/>
        <charset val="134"/>
      </rPr>
      <t> </t>
    </r>
    <r>
      <rPr>
        <b/>
        <sz val="14"/>
        <color theme="1"/>
        <rFont val="黑体"/>
        <charset val="134"/>
      </rPr>
      <t>合同签订日付预付款100万元，</t>
    </r>
  </si>
  <si>
    <t>10月31前提完货</t>
  </si>
  <si>
    <t>单位名称（盖章有效）：</t>
  </si>
  <si>
    <t xml:space="preserve">联 系 人：        </t>
  </si>
  <si>
    <t xml:space="preserve">   电    话：</t>
  </si>
  <si>
    <t>附件1</t>
  </si>
  <si>
    <t>铅铋合金：价格如下，并保证此价格有效：</t>
  </si>
  <si>
    <t>招标数量：60吨左右</t>
  </si>
  <si>
    <t>产品名称及数量</t>
  </si>
  <si>
    <t>参考单价</t>
  </si>
  <si>
    <t xml:space="preserve">           铅铋合金</t>
  </si>
  <si>
    <t>铋(Bi)</t>
  </si>
  <si>
    <t>＜50%</t>
  </si>
  <si>
    <t xml:space="preserve"> 82.6%系数</t>
  </si>
  <si>
    <t xml:space="preserve">      50—55%</t>
  </si>
  <si>
    <t>85.6%系数</t>
  </si>
  <si>
    <t xml:space="preserve">     55—60%</t>
  </si>
  <si>
    <t>87.6%系数</t>
  </si>
  <si>
    <t xml:space="preserve">     ≥60%</t>
  </si>
  <si>
    <t>92%系数</t>
  </si>
  <si>
    <t>＜20000克</t>
  </si>
  <si>
    <t>93.6%系数</t>
  </si>
  <si>
    <t xml:space="preserve">     20000—25000克</t>
  </si>
  <si>
    <t>95.6%系数</t>
  </si>
  <si>
    <t xml:space="preserve">     25000—30000克</t>
  </si>
  <si>
    <t>96.6%系数</t>
  </si>
  <si>
    <t xml:space="preserve">  ≥30000克</t>
  </si>
  <si>
    <t>98%系数</t>
  </si>
  <si>
    <t>72.6%系数</t>
  </si>
  <si>
    <t>75.6%系数</t>
  </si>
  <si>
    <t xml:space="preserve">      30-40%</t>
  </si>
  <si>
    <t>78.6%系数</t>
  </si>
  <si>
    <t xml:space="preserve">         ≥40%</t>
  </si>
  <si>
    <t xml:space="preserve">  80%系数</t>
  </si>
  <si>
    <t>锑（Sb）</t>
  </si>
  <si>
    <t xml:space="preserve">   ≥3计价</t>
  </si>
  <si>
    <t>＜3不计价</t>
  </si>
  <si>
    <t>5克左右</t>
  </si>
  <si>
    <t>91%系数</t>
  </si>
  <si>
    <t>＜1克不计价</t>
  </si>
  <si>
    <t>备注：1、含税价格13%增值税。</t>
  </si>
  <si>
    <r>
      <rPr>
        <b/>
        <sz val="14"/>
        <color theme="1"/>
        <rFont val="黑体"/>
        <charset val="134"/>
      </rPr>
      <t>2、 </t>
    </r>
    <r>
      <rPr>
        <b/>
        <sz val="14"/>
        <color theme="1"/>
        <rFont val="黑体"/>
        <charset val="134"/>
      </rPr>
      <t>自提价格；</t>
    </r>
  </si>
  <si>
    <r>
      <rPr>
        <b/>
        <sz val="14"/>
        <color theme="1"/>
        <rFont val="黑体"/>
        <charset val="134"/>
      </rPr>
      <t>3、 </t>
    </r>
    <r>
      <rPr>
        <b/>
        <sz val="14"/>
        <color theme="1"/>
        <rFont val="黑体"/>
        <charset val="134"/>
      </rPr>
      <t>按系数报价。</t>
    </r>
  </si>
  <si>
    <r>
      <rPr>
        <b/>
        <sz val="14"/>
        <color theme="1"/>
        <rFont val="黑体"/>
        <charset val="134"/>
      </rPr>
      <t>4、</t>
    </r>
    <r>
      <rPr>
        <b/>
        <sz val="14"/>
        <color theme="1"/>
        <rFont val="Arial"/>
        <charset val="134"/>
      </rPr>
      <t> </t>
    </r>
    <r>
      <rPr>
        <b/>
        <sz val="14"/>
        <color theme="1"/>
        <rFont val="黑体"/>
        <charset val="134"/>
      </rPr>
      <t>合同签订预付100万预付款，7月31日之前提货。</t>
    </r>
  </si>
  <si>
    <t>联 系 人：         电    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</si>
</sst>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u/>
      <sz val="12"/>
      <color theme="1"/>
      <name val="黑体"/>
      <charset val="134"/>
    </font>
    <font>
      <b/>
      <sz val="15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rgb="FFFF0000"/>
      <name val="黑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3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11" borderId="34" applyNumberFormat="0" applyAlignment="0" applyProtection="0">
      <alignment vertical="center"/>
    </xf>
    <xf numFmtId="0" fontId="14" fillId="11" borderId="29" applyNumberFormat="0" applyAlignment="0" applyProtection="0">
      <alignment vertical="center"/>
    </xf>
    <xf numFmtId="0" fontId="26" fillId="28" borderId="3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6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2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 indent="1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justify" vertical="top" wrapText="1" indent="1"/>
    </xf>
    <xf numFmtId="0" fontId="5" fillId="0" borderId="0" xfId="0" applyFont="1" applyBorder="1" applyAlignment="1">
      <alignment horizontal="justify" vertical="top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zoomScale="90" zoomScaleNormal="90" workbookViewId="0">
      <selection activeCell="AH8" sqref="AH8"/>
    </sheetView>
  </sheetViews>
  <sheetFormatPr defaultColWidth="9" defaultRowHeight="13.5"/>
  <cols>
    <col min="3" max="3" width="23.2833333333333" customWidth="1"/>
    <col min="4" max="4" width="18.875" customWidth="1"/>
    <col min="5" max="17" width="18.875" hidden="1" customWidth="1"/>
    <col min="18" max="20" width="18.875" customWidth="1"/>
  </cols>
  <sheetData>
    <row r="1" ht="28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3"/>
      <c r="N1" s="53"/>
      <c r="O1" s="53"/>
      <c r="P1" s="53"/>
      <c r="Q1" s="53"/>
      <c r="R1" s="53"/>
      <c r="S1" s="53"/>
      <c r="T1" s="53"/>
    </row>
    <row r="2" ht="28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4"/>
      <c r="N2" s="54"/>
      <c r="O2" s="54"/>
      <c r="P2" s="54"/>
      <c r="Q2" s="54"/>
      <c r="R2" s="54"/>
      <c r="S2" s="54"/>
      <c r="T2" s="54"/>
    </row>
    <row r="3" ht="25" customHeight="1" spans="1:20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ht="29" customHeight="1" spans="1:20">
      <c r="A4" s="4" t="s">
        <v>3</v>
      </c>
      <c r="B4" s="4"/>
      <c r="C4" s="4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ht="52" customHeight="1" spans="1:20">
      <c r="A5" s="40" t="s">
        <v>4</v>
      </c>
      <c r="B5" s="40" t="s">
        <v>5</v>
      </c>
      <c r="C5" s="40" t="s">
        <v>6</v>
      </c>
      <c r="D5" s="41" t="s">
        <v>7</v>
      </c>
      <c r="E5" s="42" t="s">
        <v>8</v>
      </c>
      <c r="F5" s="43"/>
      <c r="G5" s="42" t="s">
        <v>9</v>
      </c>
      <c r="H5" s="43"/>
      <c r="I5" s="42" t="s">
        <v>10</v>
      </c>
      <c r="J5" s="43"/>
      <c r="K5" s="42" t="s">
        <v>11</v>
      </c>
      <c r="L5" s="43"/>
      <c r="M5" s="55" t="s">
        <v>12</v>
      </c>
      <c r="N5" s="55"/>
      <c r="O5" s="55"/>
      <c r="P5" s="56" t="s">
        <v>13</v>
      </c>
      <c r="Q5" s="56"/>
      <c r="R5" s="41" t="s">
        <v>14</v>
      </c>
      <c r="S5" s="41" t="s">
        <v>15</v>
      </c>
      <c r="T5" s="58"/>
    </row>
    <row r="6" ht="22" customHeight="1" spans="1:20">
      <c r="A6" s="40" t="s">
        <v>16</v>
      </c>
      <c r="B6" s="44" t="s">
        <v>17</v>
      </c>
      <c r="C6" s="14" t="s">
        <v>18</v>
      </c>
      <c r="D6" s="14" t="s">
        <v>19</v>
      </c>
      <c r="E6" s="14">
        <v>40</v>
      </c>
      <c r="F6" s="14"/>
      <c r="G6" s="14">
        <v>35</v>
      </c>
      <c r="H6" s="14"/>
      <c r="I6" s="14">
        <v>38</v>
      </c>
      <c r="J6" s="14"/>
      <c r="K6" s="14"/>
      <c r="L6" s="14"/>
      <c r="M6" s="14" t="s">
        <v>20</v>
      </c>
      <c r="N6" s="14"/>
      <c r="O6" s="14"/>
      <c r="P6" s="14">
        <v>42</v>
      </c>
      <c r="Q6" s="14"/>
      <c r="R6" s="14"/>
      <c r="S6" s="14"/>
      <c r="T6" s="59"/>
    </row>
    <row r="7" ht="22" customHeight="1" spans="1:20">
      <c r="A7" s="40"/>
      <c r="B7" s="45"/>
      <c r="C7" s="14" t="s">
        <v>21</v>
      </c>
      <c r="D7" s="14" t="s">
        <v>22</v>
      </c>
      <c r="E7" s="14">
        <v>41</v>
      </c>
      <c r="F7" s="14"/>
      <c r="G7" s="14">
        <v>38</v>
      </c>
      <c r="H7" s="14"/>
      <c r="I7" s="14">
        <v>40</v>
      </c>
      <c r="J7" s="14"/>
      <c r="K7" s="14"/>
      <c r="L7" s="14"/>
      <c r="M7" s="14" t="s">
        <v>23</v>
      </c>
      <c r="N7" s="14"/>
      <c r="O7" s="14"/>
      <c r="P7" s="14">
        <v>51</v>
      </c>
      <c r="Q7" s="14"/>
      <c r="R7" s="14"/>
      <c r="S7" s="14"/>
      <c r="T7" s="59"/>
    </row>
    <row r="8" ht="22" customHeight="1" spans="1:20">
      <c r="A8" s="40"/>
      <c r="B8" s="45"/>
      <c r="C8" s="14" t="s">
        <v>24</v>
      </c>
      <c r="D8" s="14" t="s">
        <v>25</v>
      </c>
      <c r="E8" s="14">
        <v>42</v>
      </c>
      <c r="F8" s="14"/>
      <c r="G8" s="14">
        <v>42</v>
      </c>
      <c r="H8" s="14"/>
      <c r="I8" s="14">
        <v>42</v>
      </c>
      <c r="J8" s="14"/>
      <c r="K8" s="14"/>
      <c r="L8" s="14"/>
      <c r="M8" s="14" t="s">
        <v>26</v>
      </c>
      <c r="N8" s="14"/>
      <c r="O8" s="14"/>
      <c r="P8" s="14">
        <v>53</v>
      </c>
      <c r="Q8" s="14"/>
      <c r="R8" s="14"/>
      <c r="S8" s="14"/>
      <c r="T8" s="59"/>
    </row>
    <row r="9" ht="22" customHeight="1" spans="1:20">
      <c r="A9" s="40"/>
      <c r="B9" s="45"/>
      <c r="C9" s="14" t="s">
        <v>27</v>
      </c>
      <c r="D9" s="14" t="s">
        <v>28</v>
      </c>
      <c r="E9" s="14">
        <v>43</v>
      </c>
      <c r="F9" s="14"/>
      <c r="G9" s="14">
        <v>45</v>
      </c>
      <c r="H9" s="14"/>
      <c r="I9" s="14">
        <v>44</v>
      </c>
      <c r="J9" s="14"/>
      <c r="K9" s="14"/>
      <c r="L9" s="14"/>
      <c r="M9" s="14" t="s">
        <v>29</v>
      </c>
      <c r="N9" s="14"/>
      <c r="O9" s="14"/>
      <c r="P9" s="14">
        <v>56</v>
      </c>
      <c r="Q9" s="14"/>
      <c r="R9" s="14"/>
      <c r="S9" s="14"/>
      <c r="T9" s="59"/>
    </row>
    <row r="10" ht="22" customHeight="1" spans="1:20">
      <c r="A10" s="40"/>
      <c r="B10" s="45"/>
      <c r="C10" s="14" t="s">
        <v>30</v>
      </c>
      <c r="D10" s="14" t="s">
        <v>31</v>
      </c>
      <c r="E10" s="14">
        <v>44</v>
      </c>
      <c r="F10" s="14">
        <f>64000*0.44*0.6</f>
        <v>16896</v>
      </c>
      <c r="G10" s="14">
        <v>48</v>
      </c>
      <c r="H10" s="14">
        <f>64000*0.48*0.6</f>
        <v>18432</v>
      </c>
      <c r="I10" s="14">
        <v>46</v>
      </c>
      <c r="J10" s="14">
        <f>64000*0.46*0.6</f>
        <v>17664</v>
      </c>
      <c r="K10" s="14">
        <v>40</v>
      </c>
      <c r="L10" s="14">
        <f>64000*0.4*0.6</f>
        <v>15360</v>
      </c>
      <c r="M10" s="14" t="s">
        <v>32</v>
      </c>
      <c r="N10" s="14">
        <f>72000*0.42*0.64</f>
        <v>19353.6</v>
      </c>
      <c r="O10" s="14">
        <f>72000*0.44*0.64</f>
        <v>20275.2</v>
      </c>
      <c r="P10" s="14">
        <v>59</v>
      </c>
      <c r="Q10" s="14">
        <f>72000*0.59*0.64</f>
        <v>27187.2</v>
      </c>
      <c r="R10" s="14"/>
      <c r="S10" s="14"/>
      <c r="T10" s="59"/>
    </row>
    <row r="11" ht="22" customHeight="1" spans="1:20">
      <c r="A11" s="40"/>
      <c r="B11" s="45"/>
      <c r="C11" s="14" t="s">
        <v>33</v>
      </c>
      <c r="D11" s="14" t="s">
        <v>34</v>
      </c>
      <c r="E11" s="14">
        <v>45</v>
      </c>
      <c r="F11" s="14"/>
      <c r="G11" s="14">
        <v>50</v>
      </c>
      <c r="H11" s="14"/>
      <c r="I11" s="14">
        <v>48</v>
      </c>
      <c r="J11" s="14"/>
      <c r="K11" s="14"/>
      <c r="L11" s="14"/>
      <c r="M11" s="14" t="s">
        <v>35</v>
      </c>
      <c r="N11" s="14"/>
      <c r="O11" s="14"/>
      <c r="P11" s="14">
        <v>63</v>
      </c>
      <c r="Q11" s="14"/>
      <c r="R11" s="14"/>
      <c r="S11" s="14"/>
      <c r="T11" s="59"/>
    </row>
    <row r="12" ht="22" customHeight="1" spans="1:20">
      <c r="A12" s="40"/>
      <c r="B12" s="46"/>
      <c r="C12" s="14" t="s">
        <v>36</v>
      </c>
      <c r="D12" s="14" t="s">
        <v>37</v>
      </c>
      <c r="E12" s="14">
        <v>46</v>
      </c>
      <c r="F12" s="14"/>
      <c r="G12" s="14">
        <v>52</v>
      </c>
      <c r="H12" s="14"/>
      <c r="I12" s="14">
        <v>50</v>
      </c>
      <c r="J12" s="14"/>
      <c r="K12" s="14"/>
      <c r="L12" s="14"/>
      <c r="M12" s="14" t="s">
        <v>38</v>
      </c>
      <c r="N12" s="14"/>
      <c r="O12" s="14"/>
      <c r="P12" s="14">
        <v>65</v>
      </c>
      <c r="Q12" s="14"/>
      <c r="R12" s="14"/>
      <c r="S12" s="14"/>
      <c r="T12" s="59"/>
    </row>
    <row r="13" ht="22" customHeight="1" spans="1:20">
      <c r="A13" s="40"/>
      <c r="B13" s="40" t="s">
        <v>39</v>
      </c>
      <c r="C13" s="14" t="s">
        <v>40</v>
      </c>
      <c r="D13" s="14" t="s">
        <v>41</v>
      </c>
      <c r="E13" s="14">
        <v>88</v>
      </c>
      <c r="F13" s="14">
        <f>5.3*0.88*8000</f>
        <v>37312</v>
      </c>
      <c r="G13" s="14">
        <v>85</v>
      </c>
      <c r="H13" s="14">
        <f>5.3*0.85*8000</f>
        <v>36040</v>
      </c>
      <c r="I13" s="14">
        <v>88</v>
      </c>
      <c r="J13" s="14">
        <f>5.3*0.88*8000</f>
        <v>37312</v>
      </c>
      <c r="K13" s="14">
        <v>86</v>
      </c>
      <c r="L13" s="14">
        <f>5.3*0.86*8000</f>
        <v>36464</v>
      </c>
      <c r="M13" s="14">
        <v>88</v>
      </c>
      <c r="N13" s="14"/>
      <c r="O13" s="14"/>
      <c r="P13" s="14">
        <v>83</v>
      </c>
      <c r="Q13" s="14"/>
      <c r="R13" s="14"/>
      <c r="S13" s="60"/>
      <c r="T13" s="61"/>
    </row>
    <row r="14" ht="22" customHeight="1" spans="1:20">
      <c r="A14" s="40"/>
      <c r="B14" s="40"/>
      <c r="C14" s="14" t="s">
        <v>42</v>
      </c>
      <c r="D14" s="14" t="s">
        <v>43</v>
      </c>
      <c r="E14" s="14">
        <v>90</v>
      </c>
      <c r="F14" s="14"/>
      <c r="G14" s="14">
        <v>86</v>
      </c>
      <c r="H14" s="14"/>
      <c r="I14" s="14">
        <v>88.5</v>
      </c>
      <c r="J14" s="14"/>
      <c r="K14" s="14"/>
      <c r="L14" s="14"/>
      <c r="M14" s="14">
        <v>90</v>
      </c>
      <c r="N14" s="14">
        <f>5.3*0.9*11000</f>
        <v>52470</v>
      </c>
      <c r="O14" s="14">
        <f>5.3*0.9*11000</f>
        <v>52470</v>
      </c>
      <c r="P14" s="14">
        <v>83.2</v>
      </c>
      <c r="Q14" s="14">
        <f>5.3*0.832*11000</f>
        <v>48505.6</v>
      </c>
      <c r="R14" s="14"/>
      <c r="S14" s="60"/>
      <c r="T14" s="61"/>
    </row>
    <row r="15" ht="22" customHeight="1" spans="1:20">
      <c r="A15" s="40"/>
      <c r="B15" s="40"/>
      <c r="C15" s="14" t="s">
        <v>44</v>
      </c>
      <c r="D15" s="14" t="s">
        <v>45</v>
      </c>
      <c r="E15" s="14">
        <v>93</v>
      </c>
      <c r="F15" s="14"/>
      <c r="G15" s="14">
        <v>87</v>
      </c>
      <c r="H15" s="14"/>
      <c r="I15" s="14">
        <v>89</v>
      </c>
      <c r="J15" s="14"/>
      <c r="K15" s="14"/>
      <c r="L15" s="14"/>
      <c r="M15" s="14">
        <v>93</v>
      </c>
      <c r="N15" s="14"/>
      <c r="O15" s="14"/>
      <c r="P15" s="14">
        <v>83.3</v>
      </c>
      <c r="Q15" s="14"/>
      <c r="R15" s="14"/>
      <c r="S15" s="60"/>
      <c r="T15" s="61"/>
    </row>
    <row r="16" ht="22" customHeight="1" spans="1:20">
      <c r="A16" s="40"/>
      <c r="B16" s="40"/>
      <c r="C16" s="14" t="s">
        <v>46</v>
      </c>
      <c r="D16" s="14" t="s">
        <v>47</v>
      </c>
      <c r="E16" s="14">
        <v>94</v>
      </c>
      <c r="F16" s="14"/>
      <c r="G16" s="14">
        <v>88</v>
      </c>
      <c r="H16" s="14"/>
      <c r="I16" s="14">
        <v>89.5</v>
      </c>
      <c r="J16" s="14"/>
      <c r="K16" s="14"/>
      <c r="L16" s="14"/>
      <c r="M16" s="14">
        <v>94</v>
      </c>
      <c r="N16" s="14"/>
      <c r="O16" s="14"/>
      <c r="P16" s="14">
        <v>84.5</v>
      </c>
      <c r="Q16" s="14"/>
      <c r="R16" s="14"/>
      <c r="S16" s="60"/>
      <c r="T16" s="61"/>
    </row>
    <row r="17" ht="22" customHeight="1" spans="1:20">
      <c r="A17" s="40"/>
      <c r="B17" s="40"/>
      <c r="C17" s="14" t="s">
        <v>48</v>
      </c>
      <c r="D17" s="14" t="s">
        <v>49</v>
      </c>
      <c r="E17" s="14">
        <v>95.5</v>
      </c>
      <c r="F17" s="14"/>
      <c r="G17" s="14">
        <v>90</v>
      </c>
      <c r="H17" s="14"/>
      <c r="I17" s="14">
        <v>90</v>
      </c>
      <c r="J17" s="14"/>
      <c r="K17" s="14"/>
      <c r="L17" s="14"/>
      <c r="M17" s="14">
        <v>95.5</v>
      </c>
      <c r="N17" s="14"/>
      <c r="O17" s="14"/>
      <c r="P17" s="14">
        <v>85.5</v>
      </c>
      <c r="Q17" s="14"/>
      <c r="R17" s="14"/>
      <c r="S17" s="60"/>
      <c r="T17" s="61"/>
    </row>
    <row r="18" ht="22" customHeight="1" spans="1:20">
      <c r="A18" s="40"/>
      <c r="B18" s="40" t="s">
        <v>50</v>
      </c>
      <c r="C18" s="14" t="s">
        <v>51</v>
      </c>
      <c r="D18" s="14" t="s">
        <v>52</v>
      </c>
      <c r="E18" s="14">
        <v>74</v>
      </c>
      <c r="F18" s="14">
        <f>15000*0.74*0.2</f>
        <v>2220</v>
      </c>
      <c r="G18" s="14">
        <v>74</v>
      </c>
      <c r="H18" s="14">
        <f>15000*0.74*0.2</f>
        <v>2220</v>
      </c>
      <c r="I18" s="14">
        <v>70</v>
      </c>
      <c r="J18" s="14">
        <f>15000*0.7*0.2</f>
        <v>2100</v>
      </c>
      <c r="K18" s="14">
        <v>75</v>
      </c>
      <c r="L18" s="14">
        <f>15000*0.75*0.2</f>
        <v>2250</v>
      </c>
      <c r="M18" s="14">
        <v>74</v>
      </c>
      <c r="N18" s="14">
        <f>15000*0.74*0.22</f>
        <v>2442</v>
      </c>
      <c r="O18" s="14">
        <f>15000*0.74*0.22</f>
        <v>2442</v>
      </c>
      <c r="P18" s="14">
        <v>64</v>
      </c>
      <c r="Q18" s="14">
        <f>15000*0.64*0.22</f>
        <v>2112</v>
      </c>
      <c r="R18" s="14"/>
      <c r="S18" s="14"/>
      <c r="T18" s="59"/>
    </row>
    <row r="19" ht="22" customHeight="1" spans="1:20">
      <c r="A19" s="40"/>
      <c r="B19" s="40"/>
      <c r="C19" s="14" t="s">
        <v>53</v>
      </c>
      <c r="D19" s="14" t="s">
        <v>54</v>
      </c>
      <c r="E19" s="14">
        <v>77</v>
      </c>
      <c r="F19" s="14"/>
      <c r="G19" s="14">
        <v>75</v>
      </c>
      <c r="H19" s="14"/>
      <c r="I19" s="14">
        <v>70</v>
      </c>
      <c r="J19" s="14"/>
      <c r="K19" s="14"/>
      <c r="L19" s="14"/>
      <c r="M19" s="14">
        <v>77</v>
      </c>
      <c r="N19" s="14"/>
      <c r="O19" s="14"/>
      <c r="P19" s="14">
        <v>67</v>
      </c>
      <c r="Q19" s="14"/>
      <c r="R19" s="14"/>
      <c r="S19" s="14"/>
      <c r="T19" s="59"/>
    </row>
    <row r="20" ht="22" customHeight="1" spans="1:20">
      <c r="A20" s="40"/>
      <c r="B20" s="40"/>
      <c r="C20" s="14" t="s">
        <v>55</v>
      </c>
      <c r="D20" s="14" t="s">
        <v>56</v>
      </c>
      <c r="E20" s="14">
        <v>80</v>
      </c>
      <c r="F20" s="14"/>
      <c r="G20" s="14">
        <v>78</v>
      </c>
      <c r="H20" s="14"/>
      <c r="I20" s="14">
        <v>70</v>
      </c>
      <c r="J20" s="14"/>
      <c r="K20" s="14"/>
      <c r="L20" s="14"/>
      <c r="M20" s="14" t="s">
        <v>57</v>
      </c>
      <c r="N20" s="14"/>
      <c r="O20" s="14"/>
      <c r="P20" s="14">
        <v>71</v>
      </c>
      <c r="Q20" s="14"/>
      <c r="R20" s="14"/>
      <c r="S20" s="14"/>
      <c r="T20" s="59"/>
    </row>
    <row r="21" ht="22" customHeight="1" spans="1:20">
      <c r="A21" s="40"/>
      <c r="B21" s="40"/>
      <c r="C21" s="14" t="s">
        <v>58</v>
      </c>
      <c r="D21" s="14" t="s">
        <v>59</v>
      </c>
      <c r="E21" s="14">
        <v>81</v>
      </c>
      <c r="F21" s="14"/>
      <c r="G21" s="14">
        <v>79</v>
      </c>
      <c r="H21" s="14"/>
      <c r="I21" s="14">
        <v>70</v>
      </c>
      <c r="J21" s="14"/>
      <c r="K21" s="14"/>
      <c r="L21" s="14"/>
      <c r="M21" s="14" t="s">
        <v>60</v>
      </c>
      <c r="N21" s="14"/>
      <c r="O21" s="14"/>
      <c r="P21" s="14">
        <v>72</v>
      </c>
      <c r="Q21" s="14"/>
      <c r="R21" s="14"/>
      <c r="S21" s="14"/>
      <c r="T21" s="59"/>
    </row>
    <row r="22" ht="22" customHeight="1" spans="1:20">
      <c r="A22" s="40"/>
      <c r="B22" s="40" t="s">
        <v>61</v>
      </c>
      <c r="C22" s="14" t="s">
        <v>62</v>
      </c>
      <c r="D22" s="14" t="s">
        <v>63</v>
      </c>
      <c r="E22" s="14">
        <v>91</v>
      </c>
      <c r="F22" s="14">
        <f>372*0.91*7</f>
        <v>2369.64</v>
      </c>
      <c r="G22" s="14">
        <v>86</v>
      </c>
      <c r="H22" s="14">
        <f>372*0.86*7</f>
        <v>2239.44</v>
      </c>
      <c r="I22" s="14">
        <v>90</v>
      </c>
      <c r="J22" s="14">
        <f>372*0.9*7</f>
        <v>2343.6</v>
      </c>
      <c r="K22" s="14">
        <v>90</v>
      </c>
      <c r="L22" s="14">
        <f>372*0.9*7</f>
        <v>2343.6</v>
      </c>
      <c r="M22" s="14" t="s">
        <v>64</v>
      </c>
      <c r="N22" s="14">
        <f>365*0.94*8</f>
        <v>2744.8</v>
      </c>
      <c r="O22" s="14">
        <f>365*0.91*8</f>
        <v>2657.2</v>
      </c>
      <c r="P22" s="14">
        <v>84</v>
      </c>
      <c r="Q22" s="14">
        <f>365*0.84*8</f>
        <v>2452.8</v>
      </c>
      <c r="R22" s="14"/>
      <c r="S22" s="14"/>
      <c r="T22" s="59"/>
    </row>
    <row r="23" ht="22" customHeight="1" spans="1:20">
      <c r="A23" s="40"/>
      <c r="B23" s="40"/>
      <c r="C23" s="14" t="s">
        <v>65</v>
      </c>
      <c r="D23" s="14" t="s">
        <v>66</v>
      </c>
      <c r="E23" s="14">
        <v>93</v>
      </c>
      <c r="G23" s="14">
        <v>87</v>
      </c>
      <c r="H23" s="14"/>
      <c r="I23" s="14">
        <v>90</v>
      </c>
      <c r="J23" s="14"/>
      <c r="K23" s="14"/>
      <c r="L23" s="14"/>
      <c r="M23" s="14" t="s">
        <v>67</v>
      </c>
      <c r="N23" s="14"/>
      <c r="O23" s="14"/>
      <c r="P23" s="14">
        <v>85</v>
      </c>
      <c r="Q23" s="14"/>
      <c r="R23" s="14"/>
      <c r="S23" s="14"/>
      <c r="T23" s="59"/>
    </row>
    <row r="24" ht="22" customHeight="1" spans="1:20">
      <c r="A24" s="40"/>
      <c r="B24" s="40"/>
      <c r="C24" s="14" t="s">
        <v>68</v>
      </c>
      <c r="D24" s="14" t="s">
        <v>69</v>
      </c>
      <c r="E24" s="14">
        <v>94</v>
      </c>
      <c r="F24" s="14"/>
      <c r="G24" s="14">
        <v>88</v>
      </c>
      <c r="H24" s="14"/>
      <c r="I24" s="14">
        <v>90</v>
      </c>
      <c r="J24" s="14"/>
      <c r="K24" s="14"/>
      <c r="L24" s="14"/>
      <c r="M24" s="14" t="s">
        <v>70</v>
      </c>
      <c r="N24" s="14"/>
      <c r="O24" s="14"/>
      <c r="P24" s="14">
        <v>85.6</v>
      </c>
      <c r="Q24" s="14"/>
      <c r="R24" s="14"/>
      <c r="S24" s="14"/>
      <c r="T24" s="59"/>
    </row>
    <row r="25" ht="22" customHeight="1" spans="1:20">
      <c r="A25" s="40"/>
      <c r="B25" s="40"/>
      <c r="C25" s="14" t="s">
        <v>71</v>
      </c>
      <c r="D25" s="14" t="s">
        <v>72</v>
      </c>
      <c r="E25" s="14">
        <v>95</v>
      </c>
      <c r="F25" s="14"/>
      <c r="G25" s="14">
        <v>89</v>
      </c>
      <c r="H25" s="14"/>
      <c r="I25" s="14">
        <v>90</v>
      </c>
      <c r="J25" s="14"/>
      <c r="K25" s="14"/>
      <c r="L25" s="14"/>
      <c r="M25" s="14" t="s">
        <v>73</v>
      </c>
      <c r="N25" s="14"/>
      <c r="O25" s="14"/>
      <c r="P25" s="14">
        <v>86.6</v>
      </c>
      <c r="Q25" s="14"/>
      <c r="R25" s="14"/>
      <c r="S25" s="14"/>
      <c r="T25" s="59"/>
    </row>
    <row r="26" ht="22" customHeight="1" spans="1:20">
      <c r="A26" s="40"/>
      <c r="B26" s="40" t="s">
        <v>74</v>
      </c>
      <c r="C26" s="47">
        <v>0.06</v>
      </c>
      <c r="D26" s="14" t="s">
        <v>75</v>
      </c>
      <c r="E26" s="14">
        <v>50</v>
      </c>
      <c r="F26" s="14">
        <f>50000*0.5*0.05</f>
        <v>1250</v>
      </c>
      <c r="G26" s="14"/>
      <c r="H26" s="14" t="s">
        <v>76</v>
      </c>
      <c r="I26" s="14" t="s">
        <v>76</v>
      </c>
      <c r="J26" s="14"/>
      <c r="K26" s="14"/>
      <c r="L26" s="14"/>
      <c r="M26" s="14" t="s">
        <v>77</v>
      </c>
      <c r="N26" s="14">
        <f>50000*0.55*0.5</f>
        <v>13750</v>
      </c>
      <c r="O26" s="14">
        <f>50000*0.5*0.5</f>
        <v>12500</v>
      </c>
      <c r="P26" s="14">
        <v>54</v>
      </c>
      <c r="Q26" s="14">
        <f>50000*0.54*0.5</f>
        <v>13500</v>
      </c>
      <c r="R26" s="14"/>
      <c r="S26" s="14"/>
      <c r="T26" s="59"/>
    </row>
    <row r="27" ht="22" customHeight="1" spans="1:20">
      <c r="A27" s="40"/>
      <c r="B27" s="40"/>
      <c r="C27" s="14"/>
      <c r="D27" s="14" t="s">
        <v>78</v>
      </c>
      <c r="E27" s="14"/>
      <c r="F27" s="48">
        <f>SUM(F6:F26)</f>
        <v>60047.64</v>
      </c>
      <c r="G27" s="49"/>
      <c r="H27" s="49">
        <f>SUM(H6:H26)</f>
        <v>58931.44</v>
      </c>
      <c r="I27" s="49"/>
      <c r="J27" s="49">
        <f>SUM(J7:J26)</f>
        <v>59419.6</v>
      </c>
      <c r="K27" s="49"/>
      <c r="L27" s="49">
        <f>SUM(L6:L26)</f>
        <v>56417.6</v>
      </c>
      <c r="M27" s="57"/>
      <c r="N27" s="57">
        <f>SUM(N7:N26)</f>
        <v>90760.4</v>
      </c>
      <c r="O27" s="57">
        <f>SUM(O10:O26)</f>
        <v>90344.4</v>
      </c>
      <c r="P27" s="57"/>
      <c r="Q27" s="57">
        <f>SUM(Q10:Q26)</f>
        <v>93757.6</v>
      </c>
      <c r="R27" s="14"/>
      <c r="S27" s="14"/>
      <c r="T27" s="59"/>
    </row>
    <row r="28" ht="18.75" spans="1:2">
      <c r="A28" s="4" t="s">
        <v>79</v>
      </c>
      <c r="B28" s="4"/>
    </row>
    <row r="29" ht="18.75" spans="1:2">
      <c r="A29" s="4" t="s">
        <v>80</v>
      </c>
      <c r="B29" s="4"/>
    </row>
    <row r="30" ht="18.75" spans="1:2">
      <c r="A30" s="4" t="s">
        <v>81</v>
      </c>
      <c r="B30" s="4"/>
    </row>
    <row r="31" ht="18.75" spans="1:4">
      <c r="A31" s="37" t="s">
        <v>82</v>
      </c>
      <c r="B31" s="37"/>
      <c r="C31" s="37"/>
      <c r="D31" s="50" t="s">
        <v>83</v>
      </c>
    </row>
    <row r="32" ht="18.75" spans="1:2">
      <c r="A32" s="51" t="s">
        <v>84</v>
      </c>
      <c r="B32" s="51"/>
    </row>
    <row r="33" ht="22" customHeight="1" spans="1:2">
      <c r="A33" s="51" t="s">
        <v>85</v>
      </c>
      <c r="B33" s="51"/>
    </row>
    <row r="34" ht="21" customHeight="1" spans="3:3">
      <c r="C34" s="52" t="s">
        <v>86</v>
      </c>
    </row>
  </sheetData>
  <sheetProtection formatCells="0" insertHyperlinks="0" autoFilter="0"/>
  <mergeCells count="15">
    <mergeCell ref="A1:F1"/>
    <mergeCell ref="A2:F2"/>
    <mergeCell ref="A4:C4"/>
    <mergeCell ref="E5:F5"/>
    <mergeCell ref="G5:H5"/>
    <mergeCell ref="I5:J5"/>
    <mergeCell ref="K5:L5"/>
    <mergeCell ref="A31:C31"/>
    <mergeCell ref="A6:A27"/>
    <mergeCell ref="B6:B12"/>
    <mergeCell ref="B13:B17"/>
    <mergeCell ref="B18:B21"/>
    <mergeCell ref="B22:B25"/>
    <mergeCell ref="B26:B27"/>
    <mergeCell ref="C26:C27"/>
  </mergeCells>
  <pageMargins left="0.118055555555556" right="0.196527777777778" top="0.15625" bottom="0.196527777777778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zoomScale="81" zoomScaleNormal="81" workbookViewId="0">
      <selection activeCell="F26" sqref="F26"/>
    </sheetView>
  </sheetViews>
  <sheetFormatPr defaultColWidth="9" defaultRowHeight="25" customHeight="1" outlineLevelCol="5"/>
  <cols>
    <col min="1" max="1" width="11.2583333333333" customWidth="1"/>
    <col min="3" max="3" width="23.9166666666667" customWidth="1"/>
    <col min="4" max="5" width="15.25" customWidth="1"/>
    <col min="6" max="6" width="17.25" customWidth="1"/>
  </cols>
  <sheetData>
    <row r="1" customHeight="1" spans="1:2">
      <c r="A1" s="1" t="s">
        <v>87</v>
      </c>
      <c r="B1" s="1"/>
    </row>
    <row r="2" customHeight="1" spans="1:6">
      <c r="A2" s="2" t="s">
        <v>0</v>
      </c>
      <c r="B2" s="2"/>
      <c r="C2" s="2"/>
      <c r="D2" s="2"/>
      <c r="E2" s="2"/>
      <c r="F2" s="2"/>
    </row>
    <row r="3" customHeight="1" spans="1:6">
      <c r="A3" s="3" t="s">
        <v>1</v>
      </c>
      <c r="B3" s="3"/>
      <c r="C3" s="3"/>
      <c r="D3" s="3"/>
      <c r="E3" s="3"/>
      <c r="F3" s="3"/>
    </row>
    <row r="4" customHeight="1" spans="1:6">
      <c r="A4" s="4" t="s">
        <v>88</v>
      </c>
      <c r="B4" s="4"/>
      <c r="C4" s="4"/>
      <c r="D4" s="4"/>
      <c r="E4" s="4"/>
      <c r="F4" s="4"/>
    </row>
    <row r="5" customHeight="1" spans="1:6">
      <c r="A5" s="4" t="s">
        <v>89</v>
      </c>
      <c r="B5" s="4"/>
      <c r="C5" s="4"/>
      <c r="D5" s="4"/>
      <c r="E5" s="4"/>
      <c r="F5" s="4"/>
    </row>
    <row r="6" ht="38" customHeight="1" spans="1:6">
      <c r="A6" s="5" t="s">
        <v>90</v>
      </c>
      <c r="B6" s="6" t="s">
        <v>5</v>
      </c>
      <c r="C6" s="6" t="s">
        <v>6</v>
      </c>
      <c r="D6" s="6" t="s">
        <v>91</v>
      </c>
      <c r="E6" s="6" t="s">
        <v>14</v>
      </c>
      <c r="F6" s="7" t="s">
        <v>15</v>
      </c>
    </row>
    <row r="7" customHeight="1" spans="1:6">
      <c r="A7" s="8" t="s">
        <v>92</v>
      </c>
      <c r="B7" s="9" t="s">
        <v>93</v>
      </c>
      <c r="C7" s="10" t="s">
        <v>94</v>
      </c>
      <c r="D7" s="10" t="s">
        <v>95</v>
      </c>
      <c r="E7" s="11"/>
      <c r="F7" s="12"/>
    </row>
    <row r="8" customHeight="1" spans="1:6">
      <c r="A8" s="8"/>
      <c r="B8" s="13"/>
      <c r="C8" s="14" t="s">
        <v>96</v>
      </c>
      <c r="D8" s="14" t="s">
        <v>97</v>
      </c>
      <c r="E8" s="15"/>
      <c r="F8" s="12"/>
    </row>
    <row r="9" customHeight="1" spans="1:6">
      <c r="A9" s="8"/>
      <c r="B9" s="13"/>
      <c r="C9" s="14" t="s">
        <v>98</v>
      </c>
      <c r="D9" s="14" t="s">
        <v>99</v>
      </c>
      <c r="E9" s="15"/>
      <c r="F9" s="12"/>
    </row>
    <row r="10" customHeight="1" spans="1:6">
      <c r="A10" s="8"/>
      <c r="B10" s="16"/>
      <c r="C10" s="17" t="s">
        <v>100</v>
      </c>
      <c r="D10" s="17" t="s">
        <v>101</v>
      </c>
      <c r="E10" s="18"/>
      <c r="F10" s="12"/>
    </row>
    <row r="11" customHeight="1" spans="1:6">
      <c r="A11" s="8"/>
      <c r="B11" s="19" t="s">
        <v>39</v>
      </c>
      <c r="C11" s="10" t="s">
        <v>102</v>
      </c>
      <c r="D11" s="10" t="s">
        <v>103</v>
      </c>
      <c r="E11" s="11"/>
      <c r="F11" s="12"/>
    </row>
    <row r="12" customHeight="1" spans="1:6">
      <c r="A12" s="8"/>
      <c r="B12" s="20"/>
      <c r="C12" s="14" t="s">
        <v>104</v>
      </c>
      <c r="D12" s="14" t="s">
        <v>105</v>
      </c>
      <c r="E12" s="15"/>
      <c r="F12" s="12"/>
    </row>
    <row r="13" customHeight="1" spans="1:6">
      <c r="A13" s="8"/>
      <c r="B13" s="20"/>
      <c r="C13" s="14" t="s">
        <v>106</v>
      </c>
      <c r="D13" s="14" t="s">
        <v>107</v>
      </c>
      <c r="E13" s="15"/>
      <c r="F13" s="12"/>
    </row>
    <row r="14" customHeight="1" spans="1:6">
      <c r="A14" s="8"/>
      <c r="B14" s="21"/>
      <c r="C14" s="17" t="s">
        <v>108</v>
      </c>
      <c r="D14" s="17" t="s">
        <v>109</v>
      </c>
      <c r="E14" s="18"/>
      <c r="F14" s="12"/>
    </row>
    <row r="15" customHeight="1" spans="1:6">
      <c r="A15" s="8"/>
      <c r="B15" s="19" t="s">
        <v>50</v>
      </c>
      <c r="C15" s="10" t="s">
        <v>51</v>
      </c>
      <c r="D15" s="10" t="s">
        <v>110</v>
      </c>
      <c r="E15" s="11"/>
      <c r="F15" s="12"/>
    </row>
    <row r="16" customHeight="1" spans="1:6">
      <c r="A16" s="8"/>
      <c r="B16" s="22"/>
      <c r="C16" s="14" t="s">
        <v>53</v>
      </c>
      <c r="D16" s="14" t="s">
        <v>111</v>
      </c>
      <c r="E16" s="23"/>
      <c r="F16" s="12"/>
    </row>
    <row r="17" customHeight="1" spans="1:6">
      <c r="A17" s="8"/>
      <c r="B17" s="24"/>
      <c r="C17" s="14" t="s">
        <v>112</v>
      </c>
      <c r="D17" s="14" t="s">
        <v>113</v>
      </c>
      <c r="E17" s="25"/>
      <c r="F17" s="12"/>
    </row>
    <row r="18" customHeight="1" spans="1:6">
      <c r="A18" s="8"/>
      <c r="B18" s="26"/>
      <c r="C18" s="27" t="s">
        <v>114</v>
      </c>
      <c r="D18" s="27" t="s">
        <v>115</v>
      </c>
      <c r="E18" s="28"/>
      <c r="F18" s="12"/>
    </row>
    <row r="19" customHeight="1" spans="1:6">
      <c r="A19" s="29"/>
      <c r="B19" s="30" t="s">
        <v>116</v>
      </c>
      <c r="C19" s="31">
        <v>0.05</v>
      </c>
      <c r="D19" s="32" t="s">
        <v>117</v>
      </c>
      <c r="E19" s="33"/>
      <c r="F19" s="12"/>
    </row>
    <row r="20" customHeight="1" spans="1:6">
      <c r="A20" s="29"/>
      <c r="B20" s="30"/>
      <c r="C20" s="34"/>
      <c r="D20" s="34" t="s">
        <v>118</v>
      </c>
      <c r="E20" s="33"/>
      <c r="F20" s="12"/>
    </row>
    <row r="21" customHeight="1" spans="1:6">
      <c r="A21" s="29"/>
      <c r="B21" s="30" t="s">
        <v>61</v>
      </c>
      <c r="C21" s="34" t="s">
        <v>119</v>
      </c>
      <c r="D21" s="32" t="s">
        <v>120</v>
      </c>
      <c r="E21" s="33"/>
      <c r="F21" s="12"/>
    </row>
    <row r="22" customHeight="1" spans="1:6">
      <c r="A22" s="35"/>
      <c r="B22" s="36"/>
      <c r="C22" s="34"/>
      <c r="D22" s="34" t="s">
        <v>121</v>
      </c>
      <c r="E22" s="33"/>
      <c r="F22" s="33"/>
    </row>
    <row r="23" customHeight="1" spans="1:2">
      <c r="A23" s="4" t="s">
        <v>122</v>
      </c>
      <c r="B23" s="4"/>
    </row>
    <row r="24" customHeight="1" spans="1:2">
      <c r="A24" s="4" t="s">
        <v>123</v>
      </c>
      <c r="B24" s="4"/>
    </row>
    <row r="25" customHeight="1" spans="1:2">
      <c r="A25" s="4" t="s">
        <v>124</v>
      </c>
      <c r="B25" s="4"/>
    </row>
    <row r="26" customHeight="1" spans="1:4">
      <c r="A26" s="37" t="s">
        <v>125</v>
      </c>
      <c r="B26" s="37"/>
      <c r="C26" s="37"/>
      <c r="D26" s="37"/>
    </row>
    <row r="27" customHeight="1" spans="1:2">
      <c r="A27" s="38" t="s">
        <v>84</v>
      </c>
      <c r="B27" s="38"/>
    </row>
    <row r="28" customHeight="1" spans="1:2">
      <c r="A28" s="38" t="s">
        <v>126</v>
      </c>
      <c r="B28" s="38"/>
    </row>
  </sheetData>
  <sheetProtection formatCells="0" insertHyperlinks="0" autoFilter="0"/>
  <mergeCells count="16">
    <mergeCell ref="A2:F2"/>
    <mergeCell ref="A3:F3"/>
    <mergeCell ref="A4:F4"/>
    <mergeCell ref="A5:F5"/>
    <mergeCell ref="A26:D26"/>
    <mergeCell ref="A7:A22"/>
    <mergeCell ref="B7:B10"/>
    <mergeCell ref="B11:B14"/>
    <mergeCell ref="B15:B18"/>
    <mergeCell ref="B19:B20"/>
    <mergeCell ref="B21:B22"/>
    <mergeCell ref="C19:C20"/>
    <mergeCell ref="C21:C22"/>
    <mergeCell ref="E19:E20"/>
    <mergeCell ref="E21:E22"/>
    <mergeCell ref="F7:F22"/>
  </mergeCells>
  <pageMargins left="0.75" right="0.313888888888889" top="1" bottom="0.629166666666667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铅锑合金投标书</vt:lpstr>
      <vt:lpstr>铅铋合金投标书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愛哭dě尐魇ㄝ</cp:lastModifiedBy>
  <dcterms:created xsi:type="dcterms:W3CDTF">2020-11-21T23:00:00Z</dcterms:created>
  <dcterms:modified xsi:type="dcterms:W3CDTF">2021-10-18T01:29:28Z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35477B7AB0ED41AFA7CBFF565368D0F3</vt:lpwstr>
  </property>
</Properties>
</file>